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ảng lương" sheetId="1" r:id="rId1"/>
    <sheet name="Tham số" sheetId="2" r:id="rId2"/>
  </sheets>
  <calcPr calcId="191029" fullCalcOnLoad="1"/>
</workbook>
</file>

<file path=xl/styles.xml><?xml version="1.0" encoding="utf-8"?>
<styleSheet xmlns="http://schemas.openxmlformats.org/spreadsheetml/2006/main">
  <numFmts count="1">
    <numFmt numFmtId="166" formatCode="dd/mm/yyyy"/>
  </numFmts>
  <fonts count="6">
    <font>
      <sz val="11"/>
      <name val="Arial"/>
    </font>
    <font>
      <b/>
      <sz val="11"/>
      <name val="Arial"/>
    </font>
    <font>
      <b/>
      <sz val="11"/>
      <color rgb="FFFFFFFF"/>
      <name val="Arial"/>
    </font>
    <font>
      <b/>
      <sz val="15"/>
      <color rgb="FF082B66"/>
      <name val="Arial"/>
    </font>
    <font>
      <i/>
      <sz val="10"/>
      <color rgb="FF5B6B84"/>
      <name val="Arial"/>
    </font>
    <font>
      <b/>
      <sz val="12"/>
      <color rgb="FF082B66"/>
      <name val="Arial"/>
    </font>
  </fonts>
  <fills count="5">
    <fill>
      <patternFill patternType="none"/>
    </fill>
    <fill>
      <patternFill patternType="gray125"/>
    </fill>
    <fill>
      <patternFill patternType="solid">
        <fgColor rgb="FF082B66"/>
      </patternFill>
    </fill>
    <fill>
      <patternFill patternType="solid">
        <fgColor rgb="FFEAF1FB"/>
      </patternFill>
    </fill>
    <fill>
      <patternFill patternType="solid">
        <fgColor rgb="FFFFF4D1"/>
      </patternFill>
    </fill>
  </fills>
  <borders count="2">
    <border>
      <left/>
      <right/>
      <top/>
      <bottom/>
      <diagonal/>
    </border>
    <border>
      <left style="thin">
        <color rgb="FFB8C6DB"/>
      </left>
      <right style="thin">
        <color rgb="FFB8C6DB"/>
      </right>
      <top style="thin">
        <color rgb="FFB8C6DB"/>
      </top>
      <bottom style="thin">
        <color rgb="FFB8C6DB"/>
      </bottom>
      <diagonal/>
    </border>
  </borders>
  <cellStyleXfs count="1">
    <xf numFmtId="0" fontId="0" fillId="0" borderId="0"/>
  </cellStyleXfs>
  <cellXfs count="17">
    <xf numFmtId="0" fontId="0" fillId="0" borderId="0" xfId="0"/>
    <xf numFmtId="0" fontId="3" fillId="0" borderId="0" xfId="0" applyFont="1"/>
    <xf numFmtId="0" fontId="2"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10" fontId="0" fillId="0" borderId="1" xfId="0" applyNumberFormat="1" applyBorder="1"/>
    <xf numFmtId="166" fontId="0" fillId="0" borderId="1" xfId="0" applyNumberFormat="1" applyBorder="1" applyAlignment="1">
      <alignment horizontal="center" vertical="top"/>
    </xf>
    <xf numFmtId="0" fontId="4" fillId="0" borderId="0" xfId="0" applyFont="1" applyAlignment="1">
      <alignment vertical="top" wrapText="1"/>
    </xf>
    <xf numFmtId="0" fontId="1" fillId="0" borderId="0" xfId="0" applyFont="1"/>
    <xf numFmtId="3" fontId="1" fillId="3" borderId="1" xfId="0" applyNumberFormat="1" applyFont="1" applyFill="1" applyBorder="1"/>
    <xf numFmtId="0" fontId="1" fillId="3" borderId="1" xfId="0" applyFont="1" applyFill="1" applyBorder="1" applyAlignment="1">
      <alignment wrapText="1"/>
    </xf>
    <xf numFmtId="3" fontId="0" fillId="4" borderId="1" xfId="0" applyNumberFormat="1" applyFill="1" applyBorder="1"/>
    <xf numFmtId="1" fontId="0" fillId="0" borderId="1" xfId="0" applyNumberFormat="1" applyBorder="1" applyAlignment="1">
      <alignment horizontal="center" vertical="top"/>
    </xf>
    <xf numFmtId="166" fontId="0" fillId="4" borderId="1" xfId="0" applyNumberFormat="1" applyFill="1" applyBorder="1" applyAlignment="1">
      <alignment horizontal="center"/>
    </xf>
    <xf numFmtId="0" fontId="0" fillId="4" borderId="1" xfId="0" applyFill="1" applyBorder="1" applyAlignment="1">
      <alignment vertical="top" wrapText="1"/>
    </xf>
    <xf numFmtId="0" fontId="0" fillId="0" borderId="1" xfId="0" applyBorder="1" applyAlignment="1">
      <alignment horizontal="center" vertical="top" wrapText="1"/>
    </xf>
    <xf numFmtId="0" fontId="5"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tabSelected="1" showGridLines="0">
      <pane ySplit="4" topLeftCell="A5" activePane="bottomLeft" state="frozen"/>
    </sheetView>
  </sheetViews>
  <sheetFormatPr defaultRowHeight="18"/>
  <cols>
    <col min="1" max="1" width="6" customWidth="1"/>
    <col min="2" max="2" width="22" customWidth="1"/>
    <col min="3" max="3" width="10" customWidth="1"/>
    <col min="4" max="4" width="12" customWidth="1"/>
    <col min="5" max="5" width="16" customWidth="1"/>
    <col min="6" max="6" width="18" customWidth="1"/>
    <col min="7" max="7" width="16" customWidth="1"/>
    <col min="8" max="8" width="14" customWidth="1"/>
    <col min="9" max="9" width="18" customWidth="1"/>
    <col min="10" max="10" width="14" customWidth="1"/>
    <col min="11" max="11" width="18" customWidth="1"/>
    <col min="12" max="12" width="16" customWidth="1"/>
    <col min="13" max="13" width="18" customWidth="1"/>
  </cols>
  <sheetData>
    <row r="1">
      <c r="A1" s="1" t="inlineStr">
        <is>
          <t xml:space="preserve">BẢNG LƯƠNG THÁNG ……/……</t>
        </is>
      </c>
    </row>
    <row r="2" ht="40" customHeight="1">
      <c r="A2" s="7" t="inlineStr">
        <is>
          <t xml:space="preserve">Ô nền vàng là ô nhập liệu; các ô còn lại tự tính. Mẫu do Kế toán Khang Hà biên soạn để tham khảo, hãy đối chiếu quy định và mẫu chính thức hiện hành trước khi dùng cho hồ sơ gửi cơ quan nhà nước.</t>
        </is>
      </c>
    </row>
    <row r="4" ht="50" customHeight="1">
      <c r="A4" s="2" t="inlineStr">
        <is>
          <t xml:space="preserve">STT</t>
        </is>
      </c>
      <c r="B4" s="2" t="inlineStr">
        <is>
          <t xml:space="preserve">Họ và tên</t>
        </is>
      </c>
      <c r="C4" s="2" t="inlineStr">
        <is>
          <t xml:space="preserve">Vùng (1-4)</t>
        </is>
      </c>
      <c r="D4" s="2" t="inlineStr">
        <is>
          <t xml:space="preserve">Số người phụ thuộc</t>
        </is>
      </c>
      <c r="E4" s="2" t="inlineStr">
        <is>
          <t xml:space="preserve">Lương đóng BH</t>
        </is>
      </c>
      <c r="F4" s="2" t="inlineStr">
        <is>
          <t xml:space="preserve">Tổng thu nhập chịu thuế (Gross)</t>
        </is>
      </c>
      <c r="G4" s="2" t="inlineStr">
        <is>
          <t xml:space="preserve">BHXH+BHYT (NLĐ)</t>
        </is>
      </c>
      <c r="H4" s="2" t="inlineStr">
        <is>
          <t xml:space="preserve">BHTN (NLĐ)</t>
        </is>
      </c>
      <c r="I4" s="2" t="inlineStr">
        <is>
          <t xml:space="preserve">Thu nhập tính thuế</t>
        </is>
      </c>
      <c r="J4" s="2" t="inlineStr">
        <is>
          <t xml:space="preserve">Thuế TNCN</t>
        </is>
      </c>
      <c r="K4" s="2" t="inlineStr">
        <is>
          <t xml:space="preserve">Thực nhận (Net)</t>
        </is>
      </c>
      <c r="L4" s="2" t="inlineStr">
        <is>
          <t xml:space="preserve">BH phần doanh nghiệp</t>
        </is>
      </c>
      <c r="M4" s="2" t="inlineStr">
        <is>
          <t xml:space="preserve">Tổng chi phí doanh nghiệp</t>
        </is>
      </c>
    </row>
    <row r="5">
      <c r="A5" s="12">
        <v>1</v>
      </c>
      <c r="B5" s="14" t="inlineStr">
        <is>
          <t xml:space="preserve">Ví dụ (xóa khi dùng)</t>
        </is>
      </c>
      <c r="C5" s="11">
        <v>1</v>
      </c>
      <c r="D5" s="11">
        <v>0</v>
      </c>
      <c r="E5" s="11">
        <v>30000000</v>
      </c>
      <c r="F5" s="11">
        <v>30000000</v>
      </c>
      <c r="G5" s="4">
        <f>IF($F5="","",MIN(E5,20*'Tham số'!$B$6)*('Tham số'!$B$11+'Tham số'!$B$12))</f>
      </c>
      <c r="H5" s="4">
        <f>IF($F5="","",MIN(E5,20*INDEX('Tham số'!$B$7:$B$10,C5))*'Tham số'!$B$13)</f>
      </c>
      <c r="I5" s="4">
        <f>IF($F5="","",MAX(0,F5-G5-H5-'Tham số'!$B$4-D5*'Tham số'!$B$5))</f>
      </c>
      <c r="J5" s="4">
        <f>IF($F5="","",ROUND(MIN(I5,10000000)*0.05+MAX(0,MIN(I5,30000000)-10000000)*0.1+MAX(0,MIN(I5,60000000)-30000000)*0.2+MAX(0,MIN(I5,100000000)-60000000)*0.3+MAX(0,I5-100000000)*0.35,0))</f>
      </c>
      <c r="K5" s="4">
        <f>IF($F5="","",F5-G5-H5-J5)</f>
      </c>
      <c r="L5" s="4">
        <f>IF($F5="","",ROUND(MIN(E5,20*'Tham số'!$B$6)*('Tham số'!$B$14+'Tham số'!$B$15+'Tham số'!$B$17)+MIN(E5,20*INDEX('Tham số'!$B$7:$B$10,C5))*'Tham số'!$B$16,0))</f>
      </c>
      <c r="M5" s="4">
        <f>IF($F5="","",F5+L5)</f>
      </c>
    </row>
    <row r="6">
      <c r="A6" s="12">
        <v>2</v>
      </c>
      <c r="B6" s="14"/>
      <c r="C6" s="11"/>
      <c r="D6" s="11"/>
      <c r="E6" s="11"/>
      <c r="F6" s="11"/>
      <c r="G6" s="4">
        <f>IF($F6="","",MIN(E6,20*'Tham số'!$B$6)*('Tham số'!$B$11+'Tham số'!$B$12))</f>
      </c>
      <c r="H6" s="4">
        <f>IF($F6="","",MIN(E6,20*INDEX('Tham số'!$B$7:$B$10,C6))*'Tham số'!$B$13)</f>
      </c>
      <c r="I6" s="4">
        <f>IF($F6="","",MAX(0,F6-G6-H6-'Tham số'!$B$4-D6*'Tham số'!$B$5))</f>
      </c>
      <c r="J6" s="4">
        <f>IF($F6="","",ROUND(MIN(I6,10000000)*0.05+MAX(0,MIN(I6,30000000)-10000000)*0.1+MAX(0,MIN(I6,60000000)-30000000)*0.2+MAX(0,MIN(I6,100000000)-60000000)*0.3+MAX(0,I6-100000000)*0.35,0))</f>
      </c>
      <c r="K6" s="4">
        <f>IF($F6="","",F6-G6-H6-J6)</f>
      </c>
      <c r="L6" s="4">
        <f>IF($F6="","",ROUND(MIN(E6,20*'Tham số'!$B$6)*('Tham số'!$B$14+'Tham số'!$B$15+'Tham số'!$B$17)+MIN(E6,20*INDEX('Tham số'!$B$7:$B$10,C6))*'Tham số'!$B$16,0))</f>
      </c>
      <c r="M6" s="4">
        <f>IF($F6="","",F6+L6)</f>
      </c>
    </row>
    <row r="7">
      <c r="A7" s="12">
        <v>3</v>
      </c>
      <c r="B7" s="14"/>
      <c r="C7" s="11"/>
      <c r="D7" s="11"/>
      <c r="E7" s="11"/>
      <c r="F7" s="11"/>
      <c r="G7" s="4">
        <f>IF($F7="","",MIN(E7,20*'Tham số'!$B$6)*('Tham số'!$B$11+'Tham số'!$B$12))</f>
      </c>
      <c r="H7" s="4">
        <f>IF($F7="","",MIN(E7,20*INDEX('Tham số'!$B$7:$B$10,C7))*'Tham số'!$B$13)</f>
      </c>
      <c r="I7" s="4">
        <f>IF($F7="","",MAX(0,F7-G7-H7-'Tham số'!$B$4-D7*'Tham số'!$B$5))</f>
      </c>
      <c r="J7" s="4">
        <f>IF($F7="","",ROUND(MIN(I7,10000000)*0.05+MAX(0,MIN(I7,30000000)-10000000)*0.1+MAX(0,MIN(I7,60000000)-30000000)*0.2+MAX(0,MIN(I7,100000000)-60000000)*0.3+MAX(0,I7-100000000)*0.35,0))</f>
      </c>
      <c r="K7" s="4">
        <f>IF($F7="","",F7-G7-H7-J7)</f>
      </c>
      <c r="L7" s="4">
        <f>IF($F7="","",ROUND(MIN(E7,20*'Tham số'!$B$6)*('Tham số'!$B$14+'Tham số'!$B$15+'Tham số'!$B$17)+MIN(E7,20*INDEX('Tham số'!$B$7:$B$10,C7))*'Tham số'!$B$16,0))</f>
      </c>
      <c r="M7" s="4">
        <f>IF($F7="","",F7+L7)</f>
      </c>
    </row>
    <row r="8">
      <c r="A8" s="12">
        <v>4</v>
      </c>
      <c r="B8" s="14"/>
      <c r="C8" s="11"/>
      <c r="D8" s="11"/>
      <c r="E8" s="11"/>
      <c r="F8" s="11"/>
      <c r="G8" s="4">
        <f>IF($F8="","",MIN(E8,20*'Tham số'!$B$6)*('Tham số'!$B$11+'Tham số'!$B$12))</f>
      </c>
      <c r="H8" s="4">
        <f>IF($F8="","",MIN(E8,20*INDEX('Tham số'!$B$7:$B$10,C8))*'Tham số'!$B$13)</f>
      </c>
      <c r="I8" s="4">
        <f>IF($F8="","",MAX(0,F8-G8-H8-'Tham số'!$B$4-D8*'Tham số'!$B$5))</f>
      </c>
      <c r="J8" s="4">
        <f>IF($F8="","",ROUND(MIN(I8,10000000)*0.05+MAX(0,MIN(I8,30000000)-10000000)*0.1+MAX(0,MIN(I8,60000000)-30000000)*0.2+MAX(0,MIN(I8,100000000)-60000000)*0.3+MAX(0,I8-100000000)*0.35,0))</f>
      </c>
      <c r="K8" s="4">
        <f>IF($F8="","",F8-G8-H8-J8)</f>
      </c>
      <c r="L8" s="4">
        <f>IF($F8="","",ROUND(MIN(E8,20*'Tham số'!$B$6)*('Tham số'!$B$14+'Tham số'!$B$15+'Tham số'!$B$17)+MIN(E8,20*INDEX('Tham số'!$B$7:$B$10,C8))*'Tham số'!$B$16,0))</f>
      </c>
      <c r="M8" s="4">
        <f>IF($F8="","",F8+L8)</f>
      </c>
    </row>
    <row r="9">
      <c r="A9" s="12">
        <v>5</v>
      </c>
      <c r="B9" s="14"/>
      <c r="C9" s="11"/>
      <c r="D9" s="11"/>
      <c r="E9" s="11"/>
      <c r="F9" s="11"/>
      <c r="G9" s="4">
        <f>IF($F9="","",MIN(E9,20*'Tham số'!$B$6)*('Tham số'!$B$11+'Tham số'!$B$12))</f>
      </c>
      <c r="H9" s="4">
        <f>IF($F9="","",MIN(E9,20*INDEX('Tham số'!$B$7:$B$10,C9))*'Tham số'!$B$13)</f>
      </c>
      <c r="I9" s="4">
        <f>IF($F9="","",MAX(0,F9-G9-H9-'Tham số'!$B$4-D9*'Tham số'!$B$5))</f>
      </c>
      <c r="J9" s="4">
        <f>IF($F9="","",ROUND(MIN(I9,10000000)*0.05+MAX(0,MIN(I9,30000000)-10000000)*0.1+MAX(0,MIN(I9,60000000)-30000000)*0.2+MAX(0,MIN(I9,100000000)-60000000)*0.3+MAX(0,I9-100000000)*0.35,0))</f>
      </c>
      <c r="K9" s="4">
        <f>IF($F9="","",F9-G9-H9-J9)</f>
      </c>
      <c r="L9" s="4">
        <f>IF($F9="","",ROUND(MIN(E9,20*'Tham số'!$B$6)*('Tham số'!$B$14+'Tham số'!$B$15+'Tham số'!$B$17)+MIN(E9,20*INDEX('Tham số'!$B$7:$B$10,C9))*'Tham số'!$B$16,0))</f>
      </c>
      <c r="M9" s="4">
        <f>IF($F9="","",F9+L9)</f>
      </c>
    </row>
    <row r="10">
      <c r="A10" s="12">
        <v>6</v>
      </c>
      <c r="B10" s="14"/>
      <c r="C10" s="11"/>
      <c r="D10" s="11"/>
      <c r="E10" s="11"/>
      <c r="F10" s="11"/>
      <c r="G10" s="4">
        <f>IF($F10="","",MIN(E10,20*'Tham số'!$B$6)*('Tham số'!$B$11+'Tham số'!$B$12))</f>
      </c>
      <c r="H10" s="4">
        <f>IF($F10="","",MIN(E10,20*INDEX('Tham số'!$B$7:$B$10,C10))*'Tham số'!$B$13)</f>
      </c>
      <c r="I10" s="4">
        <f>IF($F10="","",MAX(0,F10-G10-H10-'Tham số'!$B$4-D10*'Tham số'!$B$5))</f>
      </c>
      <c r="J10" s="4">
        <f>IF($F10="","",ROUND(MIN(I10,10000000)*0.05+MAX(0,MIN(I10,30000000)-10000000)*0.1+MAX(0,MIN(I10,60000000)-30000000)*0.2+MAX(0,MIN(I10,100000000)-60000000)*0.3+MAX(0,I10-100000000)*0.35,0))</f>
      </c>
      <c r="K10" s="4">
        <f>IF($F10="","",F10-G10-H10-J10)</f>
      </c>
      <c r="L10" s="4">
        <f>IF($F10="","",ROUND(MIN(E10,20*'Tham số'!$B$6)*('Tham số'!$B$14+'Tham số'!$B$15+'Tham số'!$B$17)+MIN(E10,20*INDEX('Tham số'!$B$7:$B$10,C10))*'Tham số'!$B$16,0))</f>
      </c>
      <c r="M10" s="4">
        <f>IF($F10="","",F10+L10)</f>
      </c>
    </row>
    <row r="11">
      <c r="A11" s="12">
        <v>7</v>
      </c>
      <c r="B11" s="14"/>
      <c r="C11" s="11"/>
      <c r="D11" s="11"/>
      <c r="E11" s="11"/>
      <c r="F11" s="11"/>
      <c r="G11" s="4">
        <f>IF($F11="","",MIN(E11,20*'Tham số'!$B$6)*('Tham số'!$B$11+'Tham số'!$B$12))</f>
      </c>
      <c r="H11" s="4">
        <f>IF($F11="","",MIN(E11,20*INDEX('Tham số'!$B$7:$B$10,C11))*'Tham số'!$B$13)</f>
      </c>
      <c r="I11" s="4">
        <f>IF($F11="","",MAX(0,F11-G11-H11-'Tham số'!$B$4-D11*'Tham số'!$B$5))</f>
      </c>
      <c r="J11" s="4">
        <f>IF($F11="","",ROUND(MIN(I11,10000000)*0.05+MAX(0,MIN(I11,30000000)-10000000)*0.1+MAX(0,MIN(I11,60000000)-30000000)*0.2+MAX(0,MIN(I11,100000000)-60000000)*0.3+MAX(0,I11-100000000)*0.35,0))</f>
      </c>
      <c r="K11" s="4">
        <f>IF($F11="","",F11-G11-H11-J11)</f>
      </c>
      <c r="L11" s="4">
        <f>IF($F11="","",ROUND(MIN(E11,20*'Tham số'!$B$6)*('Tham số'!$B$14+'Tham số'!$B$15+'Tham số'!$B$17)+MIN(E11,20*INDEX('Tham số'!$B$7:$B$10,C11))*'Tham số'!$B$16,0))</f>
      </c>
      <c r="M11" s="4">
        <f>IF($F11="","",F11+L11)</f>
      </c>
    </row>
    <row r="12">
      <c r="A12" s="12">
        <v>8</v>
      </c>
      <c r="B12" s="14"/>
      <c r="C12" s="11"/>
      <c r="D12" s="11"/>
      <c r="E12" s="11"/>
      <c r="F12" s="11"/>
      <c r="G12" s="4">
        <f>IF($F12="","",MIN(E12,20*'Tham số'!$B$6)*('Tham số'!$B$11+'Tham số'!$B$12))</f>
      </c>
      <c r="H12" s="4">
        <f>IF($F12="","",MIN(E12,20*INDEX('Tham số'!$B$7:$B$10,C12))*'Tham số'!$B$13)</f>
      </c>
      <c r="I12" s="4">
        <f>IF($F12="","",MAX(0,F12-G12-H12-'Tham số'!$B$4-D12*'Tham số'!$B$5))</f>
      </c>
      <c r="J12" s="4">
        <f>IF($F12="","",ROUND(MIN(I12,10000000)*0.05+MAX(0,MIN(I12,30000000)-10000000)*0.1+MAX(0,MIN(I12,60000000)-30000000)*0.2+MAX(0,MIN(I12,100000000)-60000000)*0.3+MAX(0,I12-100000000)*0.35,0))</f>
      </c>
      <c r="K12" s="4">
        <f>IF($F12="","",F12-G12-H12-J12)</f>
      </c>
      <c r="L12" s="4">
        <f>IF($F12="","",ROUND(MIN(E12,20*'Tham số'!$B$6)*('Tham số'!$B$14+'Tham số'!$B$15+'Tham số'!$B$17)+MIN(E12,20*INDEX('Tham số'!$B$7:$B$10,C12))*'Tham số'!$B$16,0))</f>
      </c>
      <c r="M12" s="4">
        <f>IF($F12="","",F12+L12)</f>
      </c>
    </row>
    <row r="13">
      <c r="A13" s="12">
        <v>9</v>
      </c>
      <c r="B13" s="14"/>
      <c r="C13" s="11"/>
      <c r="D13" s="11"/>
      <c r="E13" s="11"/>
      <c r="F13" s="11"/>
      <c r="G13" s="4">
        <f>IF($F13="","",MIN(E13,20*'Tham số'!$B$6)*('Tham số'!$B$11+'Tham số'!$B$12))</f>
      </c>
      <c r="H13" s="4">
        <f>IF($F13="","",MIN(E13,20*INDEX('Tham số'!$B$7:$B$10,C13))*'Tham số'!$B$13)</f>
      </c>
      <c r="I13" s="4">
        <f>IF($F13="","",MAX(0,F13-G13-H13-'Tham số'!$B$4-D13*'Tham số'!$B$5))</f>
      </c>
      <c r="J13" s="4">
        <f>IF($F13="","",ROUND(MIN(I13,10000000)*0.05+MAX(0,MIN(I13,30000000)-10000000)*0.1+MAX(0,MIN(I13,60000000)-30000000)*0.2+MAX(0,MIN(I13,100000000)-60000000)*0.3+MAX(0,I13-100000000)*0.35,0))</f>
      </c>
      <c r="K13" s="4">
        <f>IF($F13="","",F13-G13-H13-J13)</f>
      </c>
      <c r="L13" s="4">
        <f>IF($F13="","",ROUND(MIN(E13,20*'Tham số'!$B$6)*('Tham số'!$B$14+'Tham số'!$B$15+'Tham số'!$B$17)+MIN(E13,20*INDEX('Tham số'!$B$7:$B$10,C13))*'Tham số'!$B$16,0))</f>
      </c>
      <c r="M13" s="4">
        <f>IF($F13="","",F13+L13)</f>
      </c>
    </row>
    <row r="14">
      <c r="A14" s="12">
        <v>10</v>
      </c>
      <c r="B14" s="14"/>
      <c r="C14" s="11"/>
      <c r="D14" s="11"/>
      <c r="E14" s="11"/>
      <c r="F14" s="11"/>
      <c r="G14" s="4">
        <f>IF($F14="","",MIN(E14,20*'Tham số'!$B$6)*('Tham số'!$B$11+'Tham số'!$B$12))</f>
      </c>
      <c r="H14" s="4">
        <f>IF($F14="","",MIN(E14,20*INDEX('Tham số'!$B$7:$B$10,C14))*'Tham số'!$B$13)</f>
      </c>
      <c r="I14" s="4">
        <f>IF($F14="","",MAX(0,F14-G14-H14-'Tham số'!$B$4-D14*'Tham số'!$B$5))</f>
      </c>
      <c r="J14" s="4">
        <f>IF($F14="","",ROUND(MIN(I14,10000000)*0.05+MAX(0,MIN(I14,30000000)-10000000)*0.1+MAX(0,MIN(I14,60000000)-30000000)*0.2+MAX(0,MIN(I14,100000000)-60000000)*0.3+MAX(0,I14-100000000)*0.35,0))</f>
      </c>
      <c r="K14" s="4">
        <f>IF($F14="","",F14-G14-H14-J14)</f>
      </c>
      <c r="L14" s="4">
        <f>IF($F14="","",ROUND(MIN(E14,20*'Tham số'!$B$6)*('Tham số'!$B$14+'Tham số'!$B$15+'Tham số'!$B$17)+MIN(E14,20*INDEX('Tham số'!$B$7:$B$10,C14))*'Tham số'!$B$16,0))</f>
      </c>
      <c r="M14" s="4">
        <f>IF($F14="","",F14+L14)</f>
      </c>
    </row>
    <row r="15">
      <c r="A15" s="12">
        <v>11</v>
      </c>
      <c r="B15" s="14"/>
      <c r="C15" s="11"/>
      <c r="D15" s="11"/>
      <c r="E15" s="11"/>
      <c r="F15" s="11"/>
      <c r="G15" s="4">
        <f>IF($F15="","",MIN(E15,20*'Tham số'!$B$6)*('Tham số'!$B$11+'Tham số'!$B$12))</f>
      </c>
      <c r="H15" s="4">
        <f>IF($F15="","",MIN(E15,20*INDEX('Tham số'!$B$7:$B$10,C15))*'Tham số'!$B$13)</f>
      </c>
      <c r="I15" s="4">
        <f>IF($F15="","",MAX(0,F15-G15-H15-'Tham số'!$B$4-D15*'Tham số'!$B$5))</f>
      </c>
      <c r="J15" s="4">
        <f>IF($F15="","",ROUND(MIN(I15,10000000)*0.05+MAX(0,MIN(I15,30000000)-10000000)*0.1+MAX(0,MIN(I15,60000000)-30000000)*0.2+MAX(0,MIN(I15,100000000)-60000000)*0.3+MAX(0,I15-100000000)*0.35,0))</f>
      </c>
      <c r="K15" s="4">
        <f>IF($F15="","",F15-G15-H15-J15)</f>
      </c>
      <c r="L15" s="4">
        <f>IF($F15="","",ROUND(MIN(E15,20*'Tham số'!$B$6)*('Tham số'!$B$14+'Tham số'!$B$15+'Tham số'!$B$17)+MIN(E15,20*INDEX('Tham số'!$B$7:$B$10,C15))*'Tham số'!$B$16,0))</f>
      </c>
      <c r="M15" s="4">
        <f>IF($F15="","",F15+L15)</f>
      </c>
    </row>
    <row r="16">
      <c r="A16" s="12">
        <v>12</v>
      </c>
      <c r="B16" s="14"/>
      <c r="C16" s="11"/>
      <c r="D16" s="11"/>
      <c r="E16" s="11"/>
      <c r="F16" s="11"/>
      <c r="G16" s="4">
        <f>IF($F16="","",MIN(E16,20*'Tham số'!$B$6)*('Tham số'!$B$11+'Tham số'!$B$12))</f>
      </c>
      <c r="H16" s="4">
        <f>IF($F16="","",MIN(E16,20*INDEX('Tham số'!$B$7:$B$10,C16))*'Tham số'!$B$13)</f>
      </c>
      <c r="I16" s="4">
        <f>IF($F16="","",MAX(0,F16-G16-H16-'Tham số'!$B$4-D16*'Tham số'!$B$5))</f>
      </c>
      <c r="J16" s="4">
        <f>IF($F16="","",ROUND(MIN(I16,10000000)*0.05+MAX(0,MIN(I16,30000000)-10000000)*0.1+MAX(0,MIN(I16,60000000)-30000000)*0.2+MAX(0,MIN(I16,100000000)-60000000)*0.3+MAX(0,I16-100000000)*0.35,0))</f>
      </c>
      <c r="K16" s="4">
        <f>IF($F16="","",F16-G16-H16-J16)</f>
      </c>
      <c r="L16" s="4">
        <f>IF($F16="","",ROUND(MIN(E16,20*'Tham số'!$B$6)*('Tham số'!$B$14+'Tham số'!$B$15+'Tham số'!$B$17)+MIN(E16,20*INDEX('Tham số'!$B$7:$B$10,C16))*'Tham số'!$B$16,0))</f>
      </c>
      <c r="M16" s="4">
        <f>IF($F16="","",F16+L16)</f>
      </c>
    </row>
    <row r="17">
      <c r="A17" s="12">
        <v>13</v>
      </c>
      <c r="B17" s="14"/>
      <c r="C17" s="11"/>
      <c r="D17" s="11"/>
      <c r="E17" s="11"/>
      <c r="F17" s="11"/>
      <c r="G17" s="4">
        <f>IF($F17="","",MIN(E17,20*'Tham số'!$B$6)*('Tham số'!$B$11+'Tham số'!$B$12))</f>
      </c>
      <c r="H17" s="4">
        <f>IF($F17="","",MIN(E17,20*INDEX('Tham số'!$B$7:$B$10,C17))*'Tham số'!$B$13)</f>
      </c>
      <c r="I17" s="4">
        <f>IF($F17="","",MAX(0,F17-G17-H17-'Tham số'!$B$4-D17*'Tham số'!$B$5))</f>
      </c>
      <c r="J17" s="4">
        <f>IF($F17="","",ROUND(MIN(I17,10000000)*0.05+MAX(0,MIN(I17,30000000)-10000000)*0.1+MAX(0,MIN(I17,60000000)-30000000)*0.2+MAX(0,MIN(I17,100000000)-60000000)*0.3+MAX(0,I17-100000000)*0.35,0))</f>
      </c>
      <c r="K17" s="4">
        <f>IF($F17="","",F17-G17-H17-J17)</f>
      </c>
      <c r="L17" s="4">
        <f>IF($F17="","",ROUND(MIN(E17,20*'Tham số'!$B$6)*('Tham số'!$B$14+'Tham số'!$B$15+'Tham số'!$B$17)+MIN(E17,20*INDEX('Tham số'!$B$7:$B$10,C17))*'Tham số'!$B$16,0))</f>
      </c>
      <c r="M17" s="4">
        <f>IF($F17="","",F17+L17)</f>
      </c>
    </row>
    <row r="18">
      <c r="A18" s="12">
        <v>14</v>
      </c>
      <c r="B18" s="14"/>
      <c r="C18" s="11"/>
      <c r="D18" s="11"/>
      <c r="E18" s="11"/>
      <c r="F18" s="11"/>
      <c r="G18" s="4">
        <f>IF($F18="","",MIN(E18,20*'Tham số'!$B$6)*('Tham số'!$B$11+'Tham số'!$B$12))</f>
      </c>
      <c r="H18" s="4">
        <f>IF($F18="","",MIN(E18,20*INDEX('Tham số'!$B$7:$B$10,C18))*'Tham số'!$B$13)</f>
      </c>
      <c r="I18" s="4">
        <f>IF($F18="","",MAX(0,F18-G18-H18-'Tham số'!$B$4-D18*'Tham số'!$B$5))</f>
      </c>
      <c r="J18" s="4">
        <f>IF($F18="","",ROUND(MIN(I18,10000000)*0.05+MAX(0,MIN(I18,30000000)-10000000)*0.1+MAX(0,MIN(I18,60000000)-30000000)*0.2+MAX(0,MIN(I18,100000000)-60000000)*0.3+MAX(0,I18-100000000)*0.35,0))</f>
      </c>
      <c r="K18" s="4">
        <f>IF($F18="","",F18-G18-H18-J18)</f>
      </c>
      <c r="L18" s="4">
        <f>IF($F18="","",ROUND(MIN(E18,20*'Tham số'!$B$6)*('Tham số'!$B$14+'Tham số'!$B$15+'Tham số'!$B$17)+MIN(E18,20*INDEX('Tham số'!$B$7:$B$10,C18))*'Tham số'!$B$16,0))</f>
      </c>
      <c r="M18" s="4">
        <f>IF($F18="","",F18+L18)</f>
      </c>
    </row>
    <row r="19">
      <c r="A19" s="12">
        <v>15</v>
      </c>
      <c r="B19" s="14"/>
      <c r="C19" s="11"/>
      <c r="D19" s="11"/>
      <c r="E19" s="11"/>
      <c r="F19" s="11"/>
      <c r="G19" s="4">
        <f>IF($F19="","",MIN(E19,20*'Tham số'!$B$6)*('Tham số'!$B$11+'Tham số'!$B$12))</f>
      </c>
      <c r="H19" s="4">
        <f>IF($F19="","",MIN(E19,20*INDEX('Tham số'!$B$7:$B$10,C19))*'Tham số'!$B$13)</f>
      </c>
      <c r="I19" s="4">
        <f>IF($F19="","",MAX(0,F19-G19-H19-'Tham số'!$B$4-D19*'Tham số'!$B$5))</f>
      </c>
      <c r="J19" s="4">
        <f>IF($F19="","",ROUND(MIN(I19,10000000)*0.05+MAX(0,MIN(I19,30000000)-10000000)*0.1+MAX(0,MIN(I19,60000000)-30000000)*0.2+MAX(0,MIN(I19,100000000)-60000000)*0.3+MAX(0,I19-100000000)*0.35,0))</f>
      </c>
      <c r="K19" s="4">
        <f>IF($F19="","",F19-G19-H19-J19)</f>
      </c>
      <c r="L19" s="4">
        <f>IF($F19="","",ROUND(MIN(E19,20*'Tham số'!$B$6)*('Tham số'!$B$14+'Tham số'!$B$15+'Tham số'!$B$17)+MIN(E19,20*INDEX('Tham số'!$B$7:$B$10,C19))*'Tham số'!$B$16,0))</f>
      </c>
      <c r="M19" s="4">
        <f>IF($F19="","",F19+L19)</f>
      </c>
    </row>
    <row r="20">
      <c r="A20" s="12">
        <v>16</v>
      </c>
      <c r="B20" s="14"/>
      <c r="C20" s="11"/>
      <c r="D20" s="11"/>
      <c r="E20" s="11"/>
      <c r="F20" s="11"/>
      <c r="G20" s="4">
        <f>IF($F20="","",MIN(E20,20*'Tham số'!$B$6)*('Tham số'!$B$11+'Tham số'!$B$12))</f>
      </c>
      <c r="H20" s="4">
        <f>IF($F20="","",MIN(E20,20*INDEX('Tham số'!$B$7:$B$10,C20))*'Tham số'!$B$13)</f>
      </c>
      <c r="I20" s="4">
        <f>IF($F20="","",MAX(0,F20-G20-H20-'Tham số'!$B$4-D20*'Tham số'!$B$5))</f>
      </c>
      <c r="J20" s="4">
        <f>IF($F20="","",ROUND(MIN(I20,10000000)*0.05+MAX(0,MIN(I20,30000000)-10000000)*0.1+MAX(0,MIN(I20,60000000)-30000000)*0.2+MAX(0,MIN(I20,100000000)-60000000)*0.3+MAX(0,I20-100000000)*0.35,0))</f>
      </c>
      <c r="K20" s="4">
        <f>IF($F20="","",F20-G20-H20-J20)</f>
      </c>
      <c r="L20" s="4">
        <f>IF($F20="","",ROUND(MIN(E20,20*'Tham số'!$B$6)*('Tham số'!$B$14+'Tham số'!$B$15+'Tham số'!$B$17)+MIN(E20,20*INDEX('Tham số'!$B$7:$B$10,C20))*'Tham số'!$B$16,0))</f>
      </c>
      <c r="M20" s="4">
        <f>IF($F20="","",F20+L20)</f>
      </c>
    </row>
    <row r="21">
      <c r="A21" s="12">
        <v>17</v>
      </c>
      <c r="B21" s="14"/>
      <c r="C21" s="11"/>
      <c r="D21" s="11"/>
      <c r="E21" s="11"/>
      <c r="F21" s="11"/>
      <c r="G21" s="4">
        <f>IF($F21="","",MIN(E21,20*'Tham số'!$B$6)*('Tham số'!$B$11+'Tham số'!$B$12))</f>
      </c>
      <c r="H21" s="4">
        <f>IF($F21="","",MIN(E21,20*INDEX('Tham số'!$B$7:$B$10,C21))*'Tham số'!$B$13)</f>
      </c>
      <c r="I21" s="4">
        <f>IF($F21="","",MAX(0,F21-G21-H21-'Tham số'!$B$4-D21*'Tham số'!$B$5))</f>
      </c>
      <c r="J21" s="4">
        <f>IF($F21="","",ROUND(MIN(I21,10000000)*0.05+MAX(0,MIN(I21,30000000)-10000000)*0.1+MAX(0,MIN(I21,60000000)-30000000)*0.2+MAX(0,MIN(I21,100000000)-60000000)*0.3+MAX(0,I21-100000000)*0.35,0))</f>
      </c>
      <c r="K21" s="4">
        <f>IF($F21="","",F21-G21-H21-J21)</f>
      </c>
      <c r="L21" s="4">
        <f>IF($F21="","",ROUND(MIN(E21,20*'Tham số'!$B$6)*('Tham số'!$B$14+'Tham số'!$B$15+'Tham số'!$B$17)+MIN(E21,20*INDEX('Tham số'!$B$7:$B$10,C21))*'Tham số'!$B$16,0))</f>
      </c>
      <c r="M21" s="4">
        <f>IF($F21="","",F21+L21)</f>
      </c>
    </row>
    <row r="22">
      <c r="A22" s="12">
        <v>18</v>
      </c>
      <c r="B22" s="14"/>
      <c r="C22" s="11"/>
      <c r="D22" s="11"/>
      <c r="E22" s="11"/>
      <c r="F22" s="11"/>
      <c r="G22" s="4">
        <f>IF($F22="","",MIN(E22,20*'Tham số'!$B$6)*('Tham số'!$B$11+'Tham số'!$B$12))</f>
      </c>
      <c r="H22" s="4">
        <f>IF($F22="","",MIN(E22,20*INDEX('Tham số'!$B$7:$B$10,C22))*'Tham số'!$B$13)</f>
      </c>
      <c r="I22" s="4">
        <f>IF($F22="","",MAX(0,F22-G22-H22-'Tham số'!$B$4-D22*'Tham số'!$B$5))</f>
      </c>
      <c r="J22" s="4">
        <f>IF($F22="","",ROUND(MIN(I22,10000000)*0.05+MAX(0,MIN(I22,30000000)-10000000)*0.1+MAX(0,MIN(I22,60000000)-30000000)*0.2+MAX(0,MIN(I22,100000000)-60000000)*0.3+MAX(0,I22-100000000)*0.35,0))</f>
      </c>
      <c r="K22" s="4">
        <f>IF($F22="","",F22-G22-H22-J22)</f>
      </c>
      <c r="L22" s="4">
        <f>IF($F22="","",ROUND(MIN(E22,20*'Tham số'!$B$6)*('Tham số'!$B$14+'Tham số'!$B$15+'Tham số'!$B$17)+MIN(E22,20*INDEX('Tham số'!$B$7:$B$10,C22))*'Tham số'!$B$16,0))</f>
      </c>
      <c r="M22" s="4">
        <f>IF($F22="","",F22+L22)</f>
      </c>
    </row>
    <row r="23">
      <c r="A23" s="12">
        <v>19</v>
      </c>
      <c r="B23" s="14"/>
      <c r="C23" s="11"/>
      <c r="D23" s="11"/>
      <c r="E23" s="11"/>
      <c r="F23" s="11"/>
      <c r="G23" s="4">
        <f>IF($F23="","",MIN(E23,20*'Tham số'!$B$6)*('Tham số'!$B$11+'Tham số'!$B$12))</f>
      </c>
      <c r="H23" s="4">
        <f>IF($F23="","",MIN(E23,20*INDEX('Tham số'!$B$7:$B$10,C23))*'Tham số'!$B$13)</f>
      </c>
      <c r="I23" s="4">
        <f>IF($F23="","",MAX(0,F23-G23-H23-'Tham số'!$B$4-D23*'Tham số'!$B$5))</f>
      </c>
      <c r="J23" s="4">
        <f>IF($F23="","",ROUND(MIN(I23,10000000)*0.05+MAX(0,MIN(I23,30000000)-10000000)*0.1+MAX(0,MIN(I23,60000000)-30000000)*0.2+MAX(0,MIN(I23,100000000)-60000000)*0.3+MAX(0,I23-100000000)*0.35,0))</f>
      </c>
      <c r="K23" s="4">
        <f>IF($F23="","",F23-G23-H23-J23)</f>
      </c>
      <c r="L23" s="4">
        <f>IF($F23="","",ROUND(MIN(E23,20*'Tham số'!$B$6)*('Tham số'!$B$14+'Tham số'!$B$15+'Tham số'!$B$17)+MIN(E23,20*INDEX('Tham số'!$B$7:$B$10,C23))*'Tham số'!$B$16,0))</f>
      </c>
      <c r="M23" s="4">
        <f>IF($F23="","",F23+L23)</f>
      </c>
    </row>
    <row r="24">
      <c r="A24" s="12">
        <v>20</v>
      </c>
      <c r="B24" s="14"/>
      <c r="C24" s="11"/>
      <c r="D24" s="11"/>
      <c r="E24" s="11"/>
      <c r="F24" s="11"/>
      <c r="G24" s="4">
        <f>IF($F24="","",MIN(E24,20*'Tham số'!$B$6)*('Tham số'!$B$11+'Tham số'!$B$12))</f>
      </c>
      <c r="H24" s="4">
        <f>IF($F24="","",MIN(E24,20*INDEX('Tham số'!$B$7:$B$10,C24))*'Tham số'!$B$13)</f>
      </c>
      <c r="I24" s="4">
        <f>IF($F24="","",MAX(0,F24-G24-H24-'Tham số'!$B$4-D24*'Tham số'!$B$5))</f>
      </c>
      <c r="J24" s="4">
        <f>IF($F24="","",ROUND(MIN(I24,10000000)*0.05+MAX(0,MIN(I24,30000000)-10000000)*0.1+MAX(0,MIN(I24,60000000)-30000000)*0.2+MAX(0,MIN(I24,100000000)-60000000)*0.3+MAX(0,I24-100000000)*0.35,0))</f>
      </c>
      <c r="K24" s="4">
        <f>IF($F24="","",F24-G24-H24-J24)</f>
      </c>
      <c r="L24" s="4">
        <f>IF($F24="","",ROUND(MIN(E24,20*'Tham số'!$B$6)*('Tham số'!$B$14+'Tham số'!$B$15+'Tham số'!$B$17)+MIN(E24,20*INDEX('Tham số'!$B$7:$B$10,C24))*'Tham số'!$B$16,0))</f>
      </c>
      <c r="M24" s="4">
        <f>IF($F24="","",F24+L24)</f>
      </c>
    </row>
    <row r="25">
      <c r="A25" s="12">
        <v>21</v>
      </c>
      <c r="B25" s="14"/>
      <c r="C25" s="11"/>
      <c r="D25" s="11"/>
      <c r="E25" s="11"/>
      <c r="F25" s="11"/>
      <c r="G25" s="4">
        <f>IF($F25="","",MIN(E25,20*'Tham số'!$B$6)*('Tham số'!$B$11+'Tham số'!$B$12))</f>
      </c>
      <c r="H25" s="4">
        <f>IF($F25="","",MIN(E25,20*INDEX('Tham số'!$B$7:$B$10,C25))*'Tham số'!$B$13)</f>
      </c>
      <c r="I25" s="4">
        <f>IF($F25="","",MAX(0,F25-G25-H25-'Tham số'!$B$4-D25*'Tham số'!$B$5))</f>
      </c>
      <c r="J25" s="4">
        <f>IF($F25="","",ROUND(MIN(I25,10000000)*0.05+MAX(0,MIN(I25,30000000)-10000000)*0.1+MAX(0,MIN(I25,60000000)-30000000)*0.2+MAX(0,MIN(I25,100000000)-60000000)*0.3+MAX(0,I25-100000000)*0.35,0))</f>
      </c>
      <c r="K25" s="4">
        <f>IF($F25="","",F25-G25-H25-J25)</f>
      </c>
      <c r="L25" s="4">
        <f>IF($F25="","",ROUND(MIN(E25,20*'Tham số'!$B$6)*('Tham số'!$B$14+'Tham số'!$B$15+'Tham số'!$B$17)+MIN(E25,20*INDEX('Tham số'!$B$7:$B$10,C25))*'Tham số'!$B$16,0))</f>
      </c>
      <c r="M25" s="4">
        <f>IF($F25="","",F25+L25)</f>
      </c>
    </row>
    <row r="26">
      <c r="A26" s="12">
        <v>22</v>
      </c>
      <c r="B26" s="14"/>
      <c r="C26" s="11"/>
      <c r="D26" s="11"/>
      <c r="E26" s="11"/>
      <c r="F26" s="11"/>
      <c r="G26" s="4">
        <f>IF($F26="","",MIN(E26,20*'Tham số'!$B$6)*('Tham số'!$B$11+'Tham số'!$B$12))</f>
      </c>
      <c r="H26" s="4">
        <f>IF($F26="","",MIN(E26,20*INDEX('Tham số'!$B$7:$B$10,C26))*'Tham số'!$B$13)</f>
      </c>
      <c r="I26" s="4">
        <f>IF($F26="","",MAX(0,F26-G26-H26-'Tham số'!$B$4-D26*'Tham số'!$B$5))</f>
      </c>
      <c r="J26" s="4">
        <f>IF($F26="","",ROUND(MIN(I26,10000000)*0.05+MAX(0,MIN(I26,30000000)-10000000)*0.1+MAX(0,MIN(I26,60000000)-30000000)*0.2+MAX(0,MIN(I26,100000000)-60000000)*0.3+MAX(0,I26-100000000)*0.35,0))</f>
      </c>
      <c r="K26" s="4">
        <f>IF($F26="","",F26-G26-H26-J26)</f>
      </c>
      <c r="L26" s="4">
        <f>IF($F26="","",ROUND(MIN(E26,20*'Tham số'!$B$6)*('Tham số'!$B$14+'Tham số'!$B$15+'Tham số'!$B$17)+MIN(E26,20*INDEX('Tham số'!$B$7:$B$10,C26))*'Tham số'!$B$16,0))</f>
      </c>
      <c r="M26" s="4">
        <f>IF($F26="","",F26+L26)</f>
      </c>
    </row>
    <row r="27">
      <c r="A27" s="12">
        <v>23</v>
      </c>
      <c r="B27" s="14"/>
      <c r="C27" s="11"/>
      <c r="D27" s="11"/>
      <c r="E27" s="11"/>
      <c r="F27" s="11"/>
      <c r="G27" s="4">
        <f>IF($F27="","",MIN(E27,20*'Tham số'!$B$6)*('Tham số'!$B$11+'Tham số'!$B$12))</f>
      </c>
      <c r="H27" s="4">
        <f>IF($F27="","",MIN(E27,20*INDEX('Tham số'!$B$7:$B$10,C27))*'Tham số'!$B$13)</f>
      </c>
      <c r="I27" s="4">
        <f>IF($F27="","",MAX(0,F27-G27-H27-'Tham số'!$B$4-D27*'Tham số'!$B$5))</f>
      </c>
      <c r="J27" s="4">
        <f>IF($F27="","",ROUND(MIN(I27,10000000)*0.05+MAX(0,MIN(I27,30000000)-10000000)*0.1+MAX(0,MIN(I27,60000000)-30000000)*0.2+MAX(0,MIN(I27,100000000)-60000000)*0.3+MAX(0,I27-100000000)*0.35,0))</f>
      </c>
      <c r="K27" s="4">
        <f>IF($F27="","",F27-G27-H27-J27)</f>
      </c>
      <c r="L27" s="4">
        <f>IF($F27="","",ROUND(MIN(E27,20*'Tham số'!$B$6)*('Tham số'!$B$14+'Tham số'!$B$15+'Tham số'!$B$17)+MIN(E27,20*INDEX('Tham số'!$B$7:$B$10,C27))*'Tham số'!$B$16,0))</f>
      </c>
      <c r="M27" s="4">
        <f>IF($F27="","",F27+L27)</f>
      </c>
    </row>
    <row r="28">
      <c r="A28" s="12">
        <v>24</v>
      </c>
      <c r="B28" s="14"/>
      <c r="C28" s="11"/>
      <c r="D28" s="11"/>
      <c r="E28" s="11"/>
      <c r="F28" s="11"/>
      <c r="G28" s="4">
        <f>IF($F28="","",MIN(E28,20*'Tham số'!$B$6)*('Tham số'!$B$11+'Tham số'!$B$12))</f>
      </c>
      <c r="H28" s="4">
        <f>IF($F28="","",MIN(E28,20*INDEX('Tham số'!$B$7:$B$10,C28))*'Tham số'!$B$13)</f>
      </c>
      <c r="I28" s="4">
        <f>IF($F28="","",MAX(0,F28-G28-H28-'Tham số'!$B$4-D28*'Tham số'!$B$5))</f>
      </c>
      <c r="J28" s="4">
        <f>IF($F28="","",ROUND(MIN(I28,10000000)*0.05+MAX(0,MIN(I28,30000000)-10000000)*0.1+MAX(0,MIN(I28,60000000)-30000000)*0.2+MAX(0,MIN(I28,100000000)-60000000)*0.3+MAX(0,I28-100000000)*0.35,0))</f>
      </c>
      <c r="K28" s="4">
        <f>IF($F28="","",F28-G28-H28-J28)</f>
      </c>
      <c r="L28" s="4">
        <f>IF($F28="","",ROUND(MIN(E28,20*'Tham số'!$B$6)*('Tham số'!$B$14+'Tham số'!$B$15+'Tham số'!$B$17)+MIN(E28,20*INDEX('Tham số'!$B$7:$B$10,C28))*'Tham số'!$B$16,0))</f>
      </c>
      <c r="M28" s="4">
        <f>IF($F28="","",F28+L28)</f>
      </c>
    </row>
    <row r="29">
      <c r="A29" s="12">
        <v>25</v>
      </c>
      <c r="B29" s="14"/>
      <c r="C29" s="11"/>
      <c r="D29" s="11"/>
      <c r="E29" s="11"/>
      <c r="F29" s="11"/>
      <c r="G29" s="4">
        <f>IF($F29="","",MIN(E29,20*'Tham số'!$B$6)*('Tham số'!$B$11+'Tham số'!$B$12))</f>
      </c>
      <c r="H29" s="4">
        <f>IF($F29="","",MIN(E29,20*INDEX('Tham số'!$B$7:$B$10,C29))*'Tham số'!$B$13)</f>
      </c>
      <c r="I29" s="4">
        <f>IF($F29="","",MAX(0,F29-G29-H29-'Tham số'!$B$4-D29*'Tham số'!$B$5))</f>
      </c>
      <c r="J29" s="4">
        <f>IF($F29="","",ROUND(MIN(I29,10000000)*0.05+MAX(0,MIN(I29,30000000)-10000000)*0.1+MAX(0,MIN(I29,60000000)-30000000)*0.2+MAX(0,MIN(I29,100000000)-60000000)*0.3+MAX(0,I29-100000000)*0.35,0))</f>
      </c>
      <c r="K29" s="4">
        <f>IF($F29="","",F29-G29-H29-J29)</f>
      </c>
      <c r="L29" s="4">
        <f>IF($F29="","",ROUND(MIN(E29,20*'Tham số'!$B$6)*('Tham số'!$B$14+'Tham số'!$B$15+'Tham số'!$B$17)+MIN(E29,20*INDEX('Tham số'!$B$7:$B$10,C29))*'Tham số'!$B$16,0))</f>
      </c>
      <c r="M29" s="4">
        <f>IF($F29="","",F29+L29)</f>
      </c>
    </row>
    <row r="30">
      <c r="A30" s="12">
        <v>26</v>
      </c>
      <c r="B30" s="14"/>
      <c r="C30" s="11"/>
      <c r="D30" s="11"/>
      <c r="E30" s="11"/>
      <c r="F30" s="11"/>
      <c r="G30" s="4">
        <f>IF($F30="","",MIN(E30,20*'Tham số'!$B$6)*('Tham số'!$B$11+'Tham số'!$B$12))</f>
      </c>
      <c r="H30" s="4">
        <f>IF($F30="","",MIN(E30,20*INDEX('Tham số'!$B$7:$B$10,C30))*'Tham số'!$B$13)</f>
      </c>
      <c r="I30" s="4">
        <f>IF($F30="","",MAX(0,F30-G30-H30-'Tham số'!$B$4-D30*'Tham số'!$B$5))</f>
      </c>
      <c r="J30" s="4">
        <f>IF($F30="","",ROUND(MIN(I30,10000000)*0.05+MAX(0,MIN(I30,30000000)-10000000)*0.1+MAX(0,MIN(I30,60000000)-30000000)*0.2+MAX(0,MIN(I30,100000000)-60000000)*0.3+MAX(0,I30-100000000)*0.35,0))</f>
      </c>
      <c r="K30" s="4">
        <f>IF($F30="","",F30-G30-H30-J30)</f>
      </c>
      <c r="L30" s="4">
        <f>IF($F30="","",ROUND(MIN(E30,20*'Tham số'!$B$6)*('Tham số'!$B$14+'Tham số'!$B$15+'Tham số'!$B$17)+MIN(E30,20*INDEX('Tham số'!$B$7:$B$10,C30))*'Tham số'!$B$16,0))</f>
      </c>
      <c r="M30" s="4">
        <f>IF($F30="","",F30+L30)</f>
      </c>
    </row>
    <row r="31">
      <c r="A31" s="12">
        <v>27</v>
      </c>
      <c r="B31" s="14"/>
      <c r="C31" s="11"/>
      <c r="D31" s="11"/>
      <c r="E31" s="11"/>
      <c r="F31" s="11"/>
      <c r="G31" s="4">
        <f>IF($F31="","",MIN(E31,20*'Tham số'!$B$6)*('Tham số'!$B$11+'Tham số'!$B$12))</f>
      </c>
      <c r="H31" s="4">
        <f>IF($F31="","",MIN(E31,20*INDEX('Tham số'!$B$7:$B$10,C31))*'Tham số'!$B$13)</f>
      </c>
      <c r="I31" s="4">
        <f>IF($F31="","",MAX(0,F31-G31-H31-'Tham số'!$B$4-D31*'Tham số'!$B$5))</f>
      </c>
      <c r="J31" s="4">
        <f>IF($F31="","",ROUND(MIN(I31,10000000)*0.05+MAX(0,MIN(I31,30000000)-10000000)*0.1+MAX(0,MIN(I31,60000000)-30000000)*0.2+MAX(0,MIN(I31,100000000)-60000000)*0.3+MAX(0,I31-100000000)*0.35,0))</f>
      </c>
      <c r="K31" s="4">
        <f>IF($F31="","",F31-G31-H31-J31)</f>
      </c>
      <c r="L31" s="4">
        <f>IF($F31="","",ROUND(MIN(E31,20*'Tham số'!$B$6)*('Tham số'!$B$14+'Tham số'!$B$15+'Tham số'!$B$17)+MIN(E31,20*INDEX('Tham số'!$B$7:$B$10,C31))*'Tham số'!$B$16,0))</f>
      </c>
      <c r="M31" s="4">
        <f>IF($F31="","",F31+L31)</f>
      </c>
    </row>
    <row r="32">
      <c r="A32" s="12">
        <v>28</v>
      </c>
      <c r="B32" s="14"/>
      <c r="C32" s="11"/>
      <c r="D32" s="11"/>
      <c r="E32" s="11"/>
      <c r="F32" s="11"/>
      <c r="G32" s="4">
        <f>IF($F32="","",MIN(E32,20*'Tham số'!$B$6)*('Tham số'!$B$11+'Tham số'!$B$12))</f>
      </c>
      <c r="H32" s="4">
        <f>IF($F32="","",MIN(E32,20*INDEX('Tham số'!$B$7:$B$10,C32))*'Tham số'!$B$13)</f>
      </c>
      <c r="I32" s="4">
        <f>IF($F32="","",MAX(0,F32-G32-H32-'Tham số'!$B$4-D32*'Tham số'!$B$5))</f>
      </c>
      <c r="J32" s="4">
        <f>IF($F32="","",ROUND(MIN(I32,10000000)*0.05+MAX(0,MIN(I32,30000000)-10000000)*0.1+MAX(0,MIN(I32,60000000)-30000000)*0.2+MAX(0,MIN(I32,100000000)-60000000)*0.3+MAX(0,I32-100000000)*0.35,0))</f>
      </c>
      <c r="K32" s="4">
        <f>IF($F32="","",F32-G32-H32-J32)</f>
      </c>
      <c r="L32" s="4">
        <f>IF($F32="","",ROUND(MIN(E32,20*'Tham số'!$B$6)*('Tham số'!$B$14+'Tham số'!$B$15+'Tham số'!$B$17)+MIN(E32,20*INDEX('Tham số'!$B$7:$B$10,C32))*'Tham số'!$B$16,0))</f>
      </c>
      <c r="M32" s="4">
        <f>IF($F32="","",F32+L32)</f>
      </c>
    </row>
    <row r="33">
      <c r="A33" s="12">
        <v>29</v>
      </c>
      <c r="B33" s="14"/>
      <c r="C33" s="11"/>
      <c r="D33" s="11"/>
      <c r="E33" s="11"/>
      <c r="F33" s="11"/>
      <c r="G33" s="4">
        <f>IF($F33="","",MIN(E33,20*'Tham số'!$B$6)*('Tham số'!$B$11+'Tham số'!$B$12))</f>
      </c>
      <c r="H33" s="4">
        <f>IF($F33="","",MIN(E33,20*INDEX('Tham số'!$B$7:$B$10,C33))*'Tham số'!$B$13)</f>
      </c>
      <c r="I33" s="4">
        <f>IF($F33="","",MAX(0,F33-G33-H33-'Tham số'!$B$4-D33*'Tham số'!$B$5))</f>
      </c>
      <c r="J33" s="4">
        <f>IF($F33="","",ROUND(MIN(I33,10000000)*0.05+MAX(0,MIN(I33,30000000)-10000000)*0.1+MAX(0,MIN(I33,60000000)-30000000)*0.2+MAX(0,MIN(I33,100000000)-60000000)*0.3+MAX(0,I33-100000000)*0.35,0))</f>
      </c>
      <c r="K33" s="4">
        <f>IF($F33="","",F33-G33-H33-J33)</f>
      </c>
      <c r="L33" s="4">
        <f>IF($F33="","",ROUND(MIN(E33,20*'Tham số'!$B$6)*('Tham số'!$B$14+'Tham số'!$B$15+'Tham số'!$B$17)+MIN(E33,20*INDEX('Tham số'!$B$7:$B$10,C33))*'Tham số'!$B$16,0))</f>
      </c>
      <c r="M33" s="4">
        <f>IF($F33="","",F33+L33)</f>
      </c>
    </row>
    <row r="34">
      <c r="A34" s="12">
        <v>30</v>
      </c>
      <c r="B34" s="14"/>
      <c r="C34" s="11"/>
      <c r="D34" s="11"/>
      <c r="E34" s="11"/>
      <c r="F34" s="11"/>
      <c r="G34" s="4">
        <f>IF($F34="","",MIN(E34,20*'Tham số'!$B$6)*('Tham số'!$B$11+'Tham số'!$B$12))</f>
      </c>
      <c r="H34" s="4">
        <f>IF($F34="","",MIN(E34,20*INDEX('Tham số'!$B$7:$B$10,C34))*'Tham số'!$B$13)</f>
      </c>
      <c r="I34" s="4">
        <f>IF($F34="","",MAX(0,F34-G34-H34-'Tham số'!$B$4-D34*'Tham số'!$B$5))</f>
      </c>
      <c r="J34" s="4">
        <f>IF($F34="","",ROUND(MIN(I34,10000000)*0.05+MAX(0,MIN(I34,30000000)-10000000)*0.1+MAX(0,MIN(I34,60000000)-30000000)*0.2+MAX(0,MIN(I34,100000000)-60000000)*0.3+MAX(0,I34-100000000)*0.35,0))</f>
      </c>
      <c r="K34" s="4">
        <f>IF($F34="","",F34-G34-H34-J34)</f>
      </c>
      <c r="L34" s="4">
        <f>IF($F34="","",ROUND(MIN(E34,20*'Tham số'!$B$6)*('Tham số'!$B$14+'Tham số'!$B$15+'Tham số'!$B$17)+MIN(E34,20*INDEX('Tham số'!$B$7:$B$10,C34))*'Tham số'!$B$16,0))</f>
      </c>
      <c r="M34" s="4">
        <f>IF($F34="","",F34+L34)</f>
      </c>
    </row>
    <row r="35">
      <c r="A35" s="12">
        <v>31</v>
      </c>
      <c r="B35" s="14"/>
      <c r="C35" s="11"/>
      <c r="D35" s="11"/>
      <c r="E35" s="11"/>
      <c r="F35" s="11"/>
      <c r="G35" s="4">
        <f>IF($F35="","",MIN(E35,20*'Tham số'!$B$6)*('Tham số'!$B$11+'Tham số'!$B$12))</f>
      </c>
      <c r="H35" s="4">
        <f>IF($F35="","",MIN(E35,20*INDEX('Tham số'!$B$7:$B$10,C35))*'Tham số'!$B$13)</f>
      </c>
      <c r="I35" s="4">
        <f>IF($F35="","",MAX(0,F35-G35-H35-'Tham số'!$B$4-D35*'Tham số'!$B$5))</f>
      </c>
      <c r="J35" s="4">
        <f>IF($F35="","",ROUND(MIN(I35,10000000)*0.05+MAX(0,MIN(I35,30000000)-10000000)*0.1+MAX(0,MIN(I35,60000000)-30000000)*0.2+MAX(0,MIN(I35,100000000)-60000000)*0.3+MAX(0,I35-100000000)*0.35,0))</f>
      </c>
      <c r="K35" s="4">
        <f>IF($F35="","",F35-G35-H35-J35)</f>
      </c>
      <c r="L35" s="4">
        <f>IF($F35="","",ROUND(MIN(E35,20*'Tham số'!$B$6)*('Tham số'!$B$14+'Tham số'!$B$15+'Tham số'!$B$17)+MIN(E35,20*INDEX('Tham số'!$B$7:$B$10,C35))*'Tham số'!$B$16,0))</f>
      </c>
      <c r="M35" s="4">
        <f>IF($F35="","",F35+L35)</f>
      </c>
    </row>
    <row r="36">
      <c r="A36" s="12">
        <v>32</v>
      </c>
      <c r="B36" s="14"/>
      <c r="C36" s="11"/>
      <c r="D36" s="11"/>
      <c r="E36" s="11"/>
      <c r="F36" s="11"/>
      <c r="G36" s="4">
        <f>IF($F36="","",MIN(E36,20*'Tham số'!$B$6)*('Tham số'!$B$11+'Tham số'!$B$12))</f>
      </c>
      <c r="H36" s="4">
        <f>IF($F36="","",MIN(E36,20*INDEX('Tham số'!$B$7:$B$10,C36))*'Tham số'!$B$13)</f>
      </c>
      <c r="I36" s="4">
        <f>IF($F36="","",MAX(0,F36-G36-H36-'Tham số'!$B$4-D36*'Tham số'!$B$5))</f>
      </c>
      <c r="J36" s="4">
        <f>IF($F36="","",ROUND(MIN(I36,10000000)*0.05+MAX(0,MIN(I36,30000000)-10000000)*0.1+MAX(0,MIN(I36,60000000)-30000000)*0.2+MAX(0,MIN(I36,100000000)-60000000)*0.3+MAX(0,I36-100000000)*0.35,0))</f>
      </c>
      <c r="K36" s="4">
        <f>IF($F36="","",F36-G36-H36-J36)</f>
      </c>
      <c r="L36" s="4">
        <f>IF($F36="","",ROUND(MIN(E36,20*'Tham số'!$B$6)*('Tham số'!$B$14+'Tham số'!$B$15+'Tham số'!$B$17)+MIN(E36,20*INDEX('Tham số'!$B$7:$B$10,C36))*'Tham số'!$B$16,0))</f>
      </c>
      <c r="M36" s="4">
        <f>IF($F36="","",F36+L36)</f>
      </c>
    </row>
    <row r="37">
      <c r="A37" s="12">
        <v>33</v>
      </c>
      <c r="B37" s="14"/>
      <c r="C37" s="11"/>
      <c r="D37" s="11"/>
      <c r="E37" s="11"/>
      <c r="F37" s="11"/>
      <c r="G37" s="4">
        <f>IF($F37="","",MIN(E37,20*'Tham số'!$B$6)*('Tham số'!$B$11+'Tham số'!$B$12))</f>
      </c>
      <c r="H37" s="4">
        <f>IF($F37="","",MIN(E37,20*INDEX('Tham số'!$B$7:$B$10,C37))*'Tham số'!$B$13)</f>
      </c>
      <c r="I37" s="4">
        <f>IF($F37="","",MAX(0,F37-G37-H37-'Tham số'!$B$4-D37*'Tham số'!$B$5))</f>
      </c>
      <c r="J37" s="4">
        <f>IF($F37="","",ROUND(MIN(I37,10000000)*0.05+MAX(0,MIN(I37,30000000)-10000000)*0.1+MAX(0,MIN(I37,60000000)-30000000)*0.2+MAX(0,MIN(I37,100000000)-60000000)*0.3+MAX(0,I37-100000000)*0.35,0))</f>
      </c>
      <c r="K37" s="4">
        <f>IF($F37="","",F37-G37-H37-J37)</f>
      </c>
      <c r="L37" s="4">
        <f>IF($F37="","",ROUND(MIN(E37,20*'Tham số'!$B$6)*('Tham số'!$B$14+'Tham số'!$B$15+'Tham số'!$B$17)+MIN(E37,20*INDEX('Tham số'!$B$7:$B$10,C37))*'Tham số'!$B$16,0))</f>
      </c>
      <c r="M37" s="4">
        <f>IF($F37="","",F37+L37)</f>
      </c>
    </row>
    <row r="38">
      <c r="A38" s="12">
        <v>34</v>
      </c>
      <c r="B38" s="14"/>
      <c r="C38" s="11"/>
      <c r="D38" s="11"/>
      <c r="E38" s="11"/>
      <c r="F38" s="11"/>
      <c r="G38" s="4">
        <f>IF($F38="","",MIN(E38,20*'Tham số'!$B$6)*('Tham số'!$B$11+'Tham số'!$B$12))</f>
      </c>
      <c r="H38" s="4">
        <f>IF($F38="","",MIN(E38,20*INDEX('Tham số'!$B$7:$B$10,C38))*'Tham số'!$B$13)</f>
      </c>
      <c r="I38" s="4">
        <f>IF($F38="","",MAX(0,F38-G38-H38-'Tham số'!$B$4-D38*'Tham số'!$B$5))</f>
      </c>
      <c r="J38" s="4">
        <f>IF($F38="","",ROUND(MIN(I38,10000000)*0.05+MAX(0,MIN(I38,30000000)-10000000)*0.1+MAX(0,MIN(I38,60000000)-30000000)*0.2+MAX(0,MIN(I38,100000000)-60000000)*0.3+MAX(0,I38-100000000)*0.35,0))</f>
      </c>
      <c r="K38" s="4">
        <f>IF($F38="","",F38-G38-H38-J38)</f>
      </c>
      <c r="L38" s="4">
        <f>IF($F38="","",ROUND(MIN(E38,20*'Tham số'!$B$6)*('Tham số'!$B$14+'Tham số'!$B$15+'Tham số'!$B$17)+MIN(E38,20*INDEX('Tham số'!$B$7:$B$10,C38))*'Tham số'!$B$16,0))</f>
      </c>
      <c r="M38" s="4">
        <f>IF($F38="","",F38+L38)</f>
      </c>
    </row>
    <row r="39">
      <c r="A39" s="12">
        <v>35</v>
      </c>
      <c r="B39" s="14"/>
      <c r="C39" s="11"/>
      <c r="D39" s="11"/>
      <c r="E39" s="11"/>
      <c r="F39" s="11"/>
      <c r="G39" s="4">
        <f>IF($F39="","",MIN(E39,20*'Tham số'!$B$6)*('Tham số'!$B$11+'Tham số'!$B$12))</f>
      </c>
      <c r="H39" s="4">
        <f>IF($F39="","",MIN(E39,20*INDEX('Tham số'!$B$7:$B$10,C39))*'Tham số'!$B$13)</f>
      </c>
      <c r="I39" s="4">
        <f>IF($F39="","",MAX(0,F39-G39-H39-'Tham số'!$B$4-D39*'Tham số'!$B$5))</f>
      </c>
      <c r="J39" s="4">
        <f>IF($F39="","",ROUND(MIN(I39,10000000)*0.05+MAX(0,MIN(I39,30000000)-10000000)*0.1+MAX(0,MIN(I39,60000000)-30000000)*0.2+MAX(0,MIN(I39,100000000)-60000000)*0.3+MAX(0,I39-100000000)*0.35,0))</f>
      </c>
      <c r="K39" s="4">
        <f>IF($F39="","",F39-G39-H39-J39)</f>
      </c>
      <c r="L39" s="4">
        <f>IF($F39="","",ROUND(MIN(E39,20*'Tham số'!$B$6)*('Tham số'!$B$14+'Tham số'!$B$15+'Tham số'!$B$17)+MIN(E39,20*INDEX('Tham số'!$B$7:$B$10,C39))*'Tham số'!$B$16,0))</f>
      </c>
      <c r="M39" s="4">
        <f>IF($F39="","",F39+L39)</f>
      </c>
    </row>
    <row r="40">
      <c r="A40" s="12">
        <v>36</v>
      </c>
      <c r="B40" s="14"/>
      <c r="C40" s="11"/>
      <c r="D40" s="11"/>
      <c r="E40" s="11"/>
      <c r="F40" s="11"/>
      <c r="G40" s="4">
        <f>IF($F40="","",MIN(E40,20*'Tham số'!$B$6)*('Tham số'!$B$11+'Tham số'!$B$12))</f>
      </c>
      <c r="H40" s="4">
        <f>IF($F40="","",MIN(E40,20*INDEX('Tham số'!$B$7:$B$10,C40))*'Tham số'!$B$13)</f>
      </c>
      <c r="I40" s="4">
        <f>IF($F40="","",MAX(0,F40-G40-H40-'Tham số'!$B$4-D40*'Tham số'!$B$5))</f>
      </c>
      <c r="J40" s="4">
        <f>IF($F40="","",ROUND(MIN(I40,10000000)*0.05+MAX(0,MIN(I40,30000000)-10000000)*0.1+MAX(0,MIN(I40,60000000)-30000000)*0.2+MAX(0,MIN(I40,100000000)-60000000)*0.3+MAX(0,I40-100000000)*0.35,0))</f>
      </c>
      <c r="K40" s="4">
        <f>IF($F40="","",F40-G40-H40-J40)</f>
      </c>
      <c r="L40" s="4">
        <f>IF($F40="","",ROUND(MIN(E40,20*'Tham số'!$B$6)*('Tham số'!$B$14+'Tham số'!$B$15+'Tham số'!$B$17)+MIN(E40,20*INDEX('Tham số'!$B$7:$B$10,C40))*'Tham số'!$B$16,0))</f>
      </c>
      <c r="M40" s="4">
        <f>IF($F40="","",F40+L40)</f>
      </c>
    </row>
    <row r="41">
      <c r="A41" s="12">
        <v>37</v>
      </c>
      <c r="B41" s="14"/>
      <c r="C41" s="11"/>
      <c r="D41" s="11"/>
      <c r="E41" s="11"/>
      <c r="F41" s="11"/>
      <c r="G41" s="4">
        <f>IF($F41="","",MIN(E41,20*'Tham số'!$B$6)*('Tham số'!$B$11+'Tham số'!$B$12))</f>
      </c>
      <c r="H41" s="4">
        <f>IF($F41="","",MIN(E41,20*INDEX('Tham số'!$B$7:$B$10,C41))*'Tham số'!$B$13)</f>
      </c>
      <c r="I41" s="4">
        <f>IF($F41="","",MAX(0,F41-G41-H41-'Tham số'!$B$4-D41*'Tham số'!$B$5))</f>
      </c>
      <c r="J41" s="4">
        <f>IF($F41="","",ROUND(MIN(I41,10000000)*0.05+MAX(0,MIN(I41,30000000)-10000000)*0.1+MAX(0,MIN(I41,60000000)-30000000)*0.2+MAX(0,MIN(I41,100000000)-60000000)*0.3+MAX(0,I41-100000000)*0.35,0))</f>
      </c>
      <c r="K41" s="4">
        <f>IF($F41="","",F41-G41-H41-J41)</f>
      </c>
      <c r="L41" s="4">
        <f>IF($F41="","",ROUND(MIN(E41,20*'Tham số'!$B$6)*('Tham số'!$B$14+'Tham số'!$B$15+'Tham số'!$B$17)+MIN(E41,20*INDEX('Tham số'!$B$7:$B$10,C41))*'Tham số'!$B$16,0))</f>
      </c>
      <c r="M41" s="4">
        <f>IF($F41="","",F41+L41)</f>
      </c>
    </row>
    <row r="42">
      <c r="A42" s="12">
        <v>38</v>
      </c>
      <c r="B42" s="14"/>
      <c r="C42" s="11"/>
      <c r="D42" s="11"/>
      <c r="E42" s="11"/>
      <c r="F42" s="11"/>
      <c r="G42" s="4">
        <f>IF($F42="","",MIN(E42,20*'Tham số'!$B$6)*('Tham số'!$B$11+'Tham số'!$B$12))</f>
      </c>
      <c r="H42" s="4">
        <f>IF($F42="","",MIN(E42,20*INDEX('Tham số'!$B$7:$B$10,C42))*'Tham số'!$B$13)</f>
      </c>
      <c r="I42" s="4">
        <f>IF($F42="","",MAX(0,F42-G42-H42-'Tham số'!$B$4-D42*'Tham số'!$B$5))</f>
      </c>
      <c r="J42" s="4">
        <f>IF($F42="","",ROUND(MIN(I42,10000000)*0.05+MAX(0,MIN(I42,30000000)-10000000)*0.1+MAX(0,MIN(I42,60000000)-30000000)*0.2+MAX(0,MIN(I42,100000000)-60000000)*0.3+MAX(0,I42-100000000)*0.35,0))</f>
      </c>
      <c r="K42" s="4">
        <f>IF($F42="","",F42-G42-H42-J42)</f>
      </c>
      <c r="L42" s="4">
        <f>IF($F42="","",ROUND(MIN(E42,20*'Tham số'!$B$6)*('Tham số'!$B$14+'Tham số'!$B$15+'Tham số'!$B$17)+MIN(E42,20*INDEX('Tham số'!$B$7:$B$10,C42))*'Tham số'!$B$16,0))</f>
      </c>
      <c r="M42" s="4">
        <f>IF($F42="","",F42+L42)</f>
      </c>
    </row>
    <row r="43">
      <c r="A43" s="12">
        <v>39</v>
      </c>
      <c r="B43" s="14"/>
      <c r="C43" s="11"/>
      <c r="D43" s="11"/>
      <c r="E43" s="11"/>
      <c r="F43" s="11"/>
      <c r="G43" s="4">
        <f>IF($F43="","",MIN(E43,20*'Tham số'!$B$6)*('Tham số'!$B$11+'Tham số'!$B$12))</f>
      </c>
      <c r="H43" s="4">
        <f>IF($F43="","",MIN(E43,20*INDEX('Tham số'!$B$7:$B$10,C43))*'Tham số'!$B$13)</f>
      </c>
      <c r="I43" s="4">
        <f>IF($F43="","",MAX(0,F43-G43-H43-'Tham số'!$B$4-D43*'Tham số'!$B$5))</f>
      </c>
      <c r="J43" s="4">
        <f>IF($F43="","",ROUND(MIN(I43,10000000)*0.05+MAX(0,MIN(I43,30000000)-10000000)*0.1+MAX(0,MIN(I43,60000000)-30000000)*0.2+MAX(0,MIN(I43,100000000)-60000000)*0.3+MAX(0,I43-100000000)*0.35,0))</f>
      </c>
      <c r="K43" s="4">
        <f>IF($F43="","",F43-G43-H43-J43)</f>
      </c>
      <c r="L43" s="4">
        <f>IF($F43="","",ROUND(MIN(E43,20*'Tham số'!$B$6)*('Tham số'!$B$14+'Tham số'!$B$15+'Tham số'!$B$17)+MIN(E43,20*INDEX('Tham số'!$B$7:$B$10,C43))*'Tham số'!$B$16,0))</f>
      </c>
      <c r="M43" s="4">
        <f>IF($F43="","",F43+L43)</f>
      </c>
    </row>
    <row r="44">
      <c r="A44" s="12">
        <v>40</v>
      </c>
      <c r="B44" s="14"/>
      <c r="C44" s="11"/>
      <c r="D44" s="11"/>
      <c r="E44" s="11"/>
      <c r="F44" s="11"/>
      <c r="G44" s="4">
        <f>IF($F44="","",MIN(E44,20*'Tham số'!$B$6)*('Tham số'!$B$11+'Tham số'!$B$12))</f>
      </c>
      <c r="H44" s="4">
        <f>IF($F44="","",MIN(E44,20*INDEX('Tham số'!$B$7:$B$10,C44))*'Tham số'!$B$13)</f>
      </c>
      <c r="I44" s="4">
        <f>IF($F44="","",MAX(0,F44-G44-H44-'Tham số'!$B$4-D44*'Tham số'!$B$5))</f>
      </c>
      <c r="J44" s="4">
        <f>IF($F44="","",ROUND(MIN(I44,10000000)*0.05+MAX(0,MIN(I44,30000000)-10000000)*0.1+MAX(0,MIN(I44,60000000)-30000000)*0.2+MAX(0,MIN(I44,100000000)-60000000)*0.3+MAX(0,I44-100000000)*0.35,0))</f>
      </c>
      <c r="K44" s="4">
        <f>IF($F44="","",F44-G44-H44-J44)</f>
      </c>
      <c r="L44" s="4">
        <f>IF($F44="","",ROUND(MIN(E44,20*'Tham số'!$B$6)*('Tham số'!$B$14+'Tham số'!$B$15+'Tham số'!$B$17)+MIN(E44,20*INDEX('Tham số'!$B$7:$B$10,C44))*'Tham số'!$B$16,0))</f>
      </c>
      <c r="M44" s="4">
        <f>IF($F44="","",F44+L44)</f>
      </c>
    </row>
    <row r="45">
      <c r="A45" s="10" t="inlineStr">
        <is>
          <t xml:space="preserve">Cộng</t>
        </is>
      </c>
      <c r="B45" s="10"/>
      <c r="C45" s="10"/>
      <c r="D45" s="10"/>
      <c r="E45" s="9">
        <f>SUM(E5:E44)</f>
      </c>
      <c r="F45" s="9">
        <f>SUM(F5:F44)</f>
      </c>
      <c r="G45" s="9">
        <f>SUM(G5:G44)</f>
      </c>
      <c r="H45" s="9">
        <f>SUM(H5:H44)</f>
      </c>
      <c r="I45" s="9">
        <f>SUM(I5:I44)</f>
      </c>
      <c r="J45" s="9">
        <f>SUM(J5:J44)</f>
      </c>
      <c r="K45" s="9">
        <f>SUM(K5:K44)</f>
      </c>
      <c r="L45" s="9">
        <f>SUM(L5:L44)</f>
      </c>
      <c r="M45" s="9">
        <f>SUM(M5:M44)</f>
      </c>
    </row>
    <row r="47" ht="48" customHeight="1">
      <c r="A47" s="7" t="inlineStr">
        <is>
          <t xml:space="preserve">Biểu thuế lũy tiến áp dụng theo tháng: đến 10 triệu 5%; trên 10 đến 30 triệu 10%; trên 30 đến 60 triệu 20%; trên 60 đến 100 triệu 30%; trên 100 triệu 35% (biểu mới từ kỳ tính thuế 2026, đối chiếu văn bản hiện hành). Dòng ví dụ phải cho Net = 26.215.000.</t>
        </is>
      </c>
    </row>
  </sheetData>
  <mergeCells count="3">
    <mergeCell ref="A1:M1"/>
    <mergeCell ref="A2:M2"/>
    <mergeCell ref="A47:M47"/>
  </mergeCells>
  <pageMargins left="0.5" right="0.5" top="0.6" bottom="0.6" header="0.3" footer="0.3"/>
  <pageSetup paperSize="9" orientation="landscape" fitToWidth="1" fitToHeight="0"/>
</worksheet>
</file>

<file path=xl/worksheets/sheet2.xml><?xml version="1.0" encoding="utf-8"?>
<worksheet xmlns="http://schemas.openxmlformats.org/spreadsheetml/2006/main">
  <sheetPr>
    <pageSetUpPr fitToPage="1"/>
  </sheetPr>
  <sheetViews>
    <sheetView workbookViewId="0" showGridLines="0"/>
  </sheetViews>
  <sheetFormatPr defaultRowHeight="18"/>
  <cols>
    <col min="1" max="1" width="40" customWidth="1"/>
    <col min="2" max="2" width="20" customWidth="1"/>
    <col min="3" max="3" width="60" customWidth="1"/>
  </cols>
  <sheetData>
    <row r="1">
      <c r="A1" s="1" t="inlineStr">
        <is>
          <t xml:space="preserve">THAM SỐ TÍNH LƯƠNG VÀ BẢO HIỂM</t>
        </is>
      </c>
    </row>
    <row r="2">
      <c r="A2" s="7" t="inlineStr">
        <is>
          <t xml:space="preserve">Sửa các giá trị ở đây khi chính sách thay đổi; bảng lương tự cập nhật.</t>
        </is>
      </c>
    </row>
    <row r="3">
      <c r="A3" s="2" t="inlineStr">
        <is>
          <t xml:space="preserve">Tham số</t>
        </is>
      </c>
      <c r="B3" s="2" t="inlineStr">
        <is>
          <t xml:space="preserve">Giá trị</t>
        </is>
      </c>
      <c r="C3" s="2" t="inlineStr">
        <is>
          <t xml:space="preserve">Ghi chú</t>
        </is>
      </c>
    </row>
    <row r="4">
      <c r="A4" s="3" t="inlineStr">
        <is>
          <t xml:space="preserve">Giảm trừ gia cảnh bản thân/tháng</t>
        </is>
      </c>
      <c r="B4" s="11">
        <v>15500000</v>
      </c>
      <c r="C4" s="7" t="inlineStr">
        <is>
          <t xml:space="preserve">NQ 110/2025/UBTVQH15, kiểm tra văn bản hiện hành</t>
        </is>
      </c>
    </row>
    <row r="5">
      <c r="A5" s="3" t="inlineStr">
        <is>
          <t xml:space="preserve">Giảm trừ mỗi người phụ thuộc/tháng</t>
        </is>
      </c>
      <c r="B5" s="11">
        <v>6200000</v>
      </c>
      <c r="C5" s="7" t="inlineStr">
        <is>
          <t xml:space="preserve">NQ 110/2025/UBTVQH15</t>
        </is>
      </c>
    </row>
    <row r="6">
      <c r="A6" s="3" t="inlineStr">
        <is>
          <t xml:space="preserve">Lương cơ sở</t>
        </is>
      </c>
      <c r="B6" s="11">
        <v>2530000</v>
      </c>
      <c r="C6" s="7" t="inlineStr">
        <is>
          <t xml:space="preserve">Từ 01/07/2026 (NĐ 161/2026/NĐ-CP); đến 30/06/2026 là 2.340.000</t>
        </is>
      </c>
    </row>
    <row r="7">
      <c r="A7" s="3" t="inlineStr">
        <is>
          <t xml:space="preserve">Lương tối thiểu vùng I</t>
        </is>
      </c>
      <c r="B7" s="11">
        <v>5310000</v>
      </c>
      <c r="C7" s="7" t="inlineStr">
        <is>
          <t xml:space="preserve">NĐ 293/2025/NĐ-CP, từ 01/01/2026</t>
        </is>
      </c>
    </row>
    <row r="8">
      <c r="A8" s="3" t="inlineStr">
        <is>
          <t xml:space="preserve">Lương tối thiểu vùng II</t>
        </is>
      </c>
      <c r="B8" s="11">
        <v>4730000</v>
      </c>
      <c r="C8" s="7"/>
    </row>
    <row r="9">
      <c r="A9" s="3" t="inlineStr">
        <is>
          <t xml:space="preserve">Lương tối thiểu vùng III</t>
        </is>
      </c>
      <c r="B9" s="11">
        <v>4140000</v>
      </c>
      <c r="C9" s="7"/>
    </row>
    <row r="10">
      <c r="A10" s="3" t="inlineStr">
        <is>
          <t xml:space="preserve">Lương tối thiểu vùng IV</t>
        </is>
      </c>
      <c r="B10" s="11">
        <v>3700000</v>
      </c>
      <c r="C10" s="7"/>
    </row>
    <row r="11">
      <c r="A11" s="3" t="inlineStr">
        <is>
          <t xml:space="preserve">BHXH – người lao động</t>
        </is>
      </c>
      <c r="B11" s="5">
        <v>0.08</v>
      </c>
      <c r="C11" s="7"/>
    </row>
    <row r="12">
      <c r="A12" s="3" t="inlineStr">
        <is>
          <t xml:space="preserve">BHYT – người lao động</t>
        </is>
      </c>
      <c r="B12" s="5">
        <v>0.015</v>
      </c>
      <c r="C12" s="7"/>
    </row>
    <row r="13">
      <c r="A13" s="3" t="inlineStr">
        <is>
          <t xml:space="preserve">BHTN – người lao động</t>
        </is>
      </c>
      <c r="B13" s="5">
        <v>0.01</v>
      </c>
      <c r="C13" s="7"/>
    </row>
    <row r="14">
      <c r="A14" s="3" t="inlineStr">
        <is>
          <t xml:space="preserve">BHXH – doanh nghiệp</t>
        </is>
      </c>
      <c r="B14" s="5">
        <v>0.175</v>
      </c>
      <c r="C14" s="7"/>
    </row>
    <row r="15">
      <c r="A15" s="3" t="inlineStr">
        <is>
          <t xml:space="preserve">BHYT – doanh nghiệp</t>
        </is>
      </c>
      <c r="B15" s="5">
        <v>0.03</v>
      </c>
      <c r="C15" s="7"/>
    </row>
    <row r="16">
      <c r="A16" s="3" t="inlineStr">
        <is>
          <t xml:space="preserve">BHTN – doanh nghiệp</t>
        </is>
      </c>
      <c r="B16" s="5">
        <v>0.01</v>
      </c>
      <c r="C16" s="7"/>
    </row>
    <row r="17">
      <c r="A17" s="3" t="inlineStr">
        <is>
          <t xml:space="preserve">BHTNLĐ-BNN – doanh nghiệp</t>
        </is>
      </c>
      <c r="B17" s="5">
        <v>0.005</v>
      </c>
      <c r="C17" s="7" t="inlineStr">
        <is>
          <t xml:space="preserve">Mặc định 0,5%, sửa theo mức đơn vị được áp dụng</t>
        </is>
      </c>
    </row>
  </sheetData>
  <mergeCells count="2">
    <mergeCell ref="A1:C1"/>
    <mergeCell ref="A2:C2"/>
  </mergeCells>
  <pageMargins left="0.5" right="0.5" top="0.6" bottom="0.6" header="0.3" footer="0.3"/>
  <pageSetup paperSize="9" orientation="portrait" fitToWidth="1" fitToHeight="0"/>
</worksheet>
</file>